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s\Masonic\Various Bodies\DeMolay\Foundation\2022 Budget\"/>
    </mc:Choice>
  </mc:AlternateContent>
  <xr:revisionPtr revIDLastSave="0" documentId="13_ncr:1_{832DA399-CE38-4B6C-8531-4BA6285A6607}" xr6:coauthVersionLast="47" xr6:coauthVersionMax="47" xr10:uidLastSave="{00000000-0000-0000-0000-000000000000}"/>
  <bookViews>
    <workbookView xWindow="-96" yWindow="-96" windowWidth="19392" windowHeight="10392" xr2:uid="{E118F294-F0AF-416C-B801-4B877994E4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J51" i="1"/>
  <c r="G51" i="1"/>
  <c r="F51" i="1"/>
  <c r="H50" i="1"/>
  <c r="H49" i="1"/>
  <c r="H48" i="1"/>
  <c r="H46" i="1"/>
  <c r="J45" i="1"/>
  <c r="J47" i="1" s="1"/>
  <c r="G45" i="1"/>
  <c r="G47" i="1" s="1"/>
  <c r="F45" i="1"/>
  <c r="F47" i="1" s="1"/>
  <c r="H44" i="1"/>
  <c r="H43" i="1"/>
  <c r="H42" i="1"/>
  <c r="H41" i="1"/>
  <c r="H40" i="1"/>
  <c r="H39" i="1"/>
  <c r="J38" i="1"/>
  <c r="G38" i="1"/>
  <c r="F38" i="1"/>
  <c r="H37" i="1"/>
  <c r="H36" i="1"/>
  <c r="H35" i="1"/>
  <c r="H34" i="1"/>
  <c r="H33" i="1"/>
  <c r="H32" i="1"/>
  <c r="H31" i="1"/>
  <c r="H30" i="1"/>
  <c r="H29" i="1"/>
  <c r="H28" i="1"/>
  <c r="H27" i="1"/>
  <c r="H26" i="1"/>
  <c r="G25" i="1"/>
  <c r="J24" i="1"/>
  <c r="J25" i="1" s="1"/>
  <c r="F24" i="1"/>
  <c r="F25" i="1" s="1"/>
  <c r="H23" i="1"/>
  <c r="H22" i="1"/>
  <c r="H21" i="1"/>
  <c r="H20" i="1"/>
  <c r="H19" i="1"/>
  <c r="H18" i="1"/>
  <c r="H15" i="1"/>
  <c r="H14" i="1"/>
  <c r="H13" i="1"/>
  <c r="J12" i="1"/>
  <c r="J16" i="1" s="1"/>
  <c r="G12" i="1"/>
  <c r="G16" i="1" s="1"/>
  <c r="G17" i="1" s="1"/>
  <c r="F12" i="1"/>
  <c r="H11" i="1"/>
  <c r="H10" i="1"/>
  <c r="H9" i="1"/>
  <c r="H8" i="1"/>
  <c r="H7" i="1"/>
  <c r="H5" i="1"/>
  <c r="J17" i="1" l="1"/>
  <c r="F17" i="1"/>
  <c r="F52" i="1"/>
  <c r="F53" i="1" s="1"/>
  <c r="H38" i="1"/>
  <c r="H51" i="1"/>
  <c r="H12" i="1"/>
  <c r="H16" i="1" s="1"/>
  <c r="H17" i="1" s="1"/>
  <c r="H45" i="1"/>
  <c r="J52" i="1"/>
  <c r="H47" i="1"/>
  <c r="G52" i="1"/>
  <c r="G53" i="1" s="1"/>
  <c r="H24" i="1"/>
  <c r="H25" i="1" s="1"/>
  <c r="J53" i="1" l="1"/>
  <c r="H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McGee</author>
  </authors>
  <commentList>
    <comment ref="F11" authorId="0" shapeId="0" xr:uid="{8A2D4453-AD61-415D-B911-D559005D595C}">
      <text>
        <r>
          <rPr>
            <b/>
            <sz val="9"/>
            <color indexed="81"/>
            <rFont val="Tahoma"/>
            <charset val="1"/>
          </rPr>
          <t xml:space="preserve">Jim 
CW showed $0
</t>
        </r>
      </text>
    </comment>
  </commentList>
</comments>
</file>

<file path=xl/sharedStrings.xml><?xml version="1.0" encoding="utf-8"?>
<sst xmlns="http://schemas.openxmlformats.org/spreadsheetml/2006/main" count="62" uniqueCount="61">
  <si>
    <t>2023 Budget</t>
  </si>
  <si>
    <t>2023 Actual</t>
  </si>
  <si>
    <t>2023 Variance</t>
  </si>
  <si>
    <t>2024 Budget</t>
  </si>
  <si>
    <t>Ordinary Income/Expense</t>
  </si>
  <si>
    <t>Income</t>
  </si>
  <si>
    <t>5 · Income</t>
  </si>
  <si>
    <t>04881 - Van Gorden Trust</t>
  </si>
  <si>
    <t>05300 · Contribution Income</t>
  </si>
  <si>
    <t>05302 - Scholarship Donations</t>
  </si>
  <si>
    <t>05308 · Masonic Charities Contributions</t>
  </si>
  <si>
    <t>05307 · Development Contributions</t>
  </si>
  <si>
    <t>05304 · Year End Mail Campaign</t>
  </si>
  <si>
    <t>05300 · Contribution Income - Other</t>
  </si>
  <si>
    <t>Total 05300 · Contribution Income</t>
  </si>
  <si>
    <t>05400 · Building Income</t>
  </si>
  <si>
    <t>05500 · Corporate Allocation</t>
  </si>
  <si>
    <t>05330 · Other Income</t>
  </si>
  <si>
    <t>Total 5 · Income</t>
  </si>
  <si>
    <t>Total Income</t>
  </si>
  <si>
    <t>Expense</t>
  </si>
  <si>
    <t>6 · Program Expense</t>
  </si>
  <si>
    <t>60100 · Scholarship Expense</t>
  </si>
  <si>
    <t>60200 · Grant Expense</t>
  </si>
  <si>
    <t>60204 · Grant to DeMolay LTCs</t>
  </si>
  <si>
    <t>60201 · Grant to DeMolay International</t>
  </si>
  <si>
    <t>Total 60200 · Grant Expense</t>
  </si>
  <si>
    <t>Total 6 · Program Expense</t>
  </si>
  <si>
    <t>7 · Operating Expense</t>
  </si>
  <si>
    <t>50405 · Website Hosting</t>
  </si>
  <si>
    <t>15550 · Legal</t>
  </si>
  <si>
    <t>15600 · Audit &amp; Tax Return</t>
  </si>
  <si>
    <t>20275 · Credit Card &amp; Banking Fees</t>
  </si>
  <si>
    <t>20300 · Office Supplies</t>
  </si>
  <si>
    <t>20400 · Postage &amp; Outbound Shipping</t>
  </si>
  <si>
    <t>20800 · Administration Agreement - DI</t>
  </si>
  <si>
    <t>20850 · Miscellaneous Admin. Expense</t>
  </si>
  <si>
    <t>55200 · Telephone</t>
  </si>
  <si>
    <t>55250 · Building Services</t>
  </si>
  <si>
    <t>55500 · Insurance</t>
  </si>
  <si>
    <t>Total 7 · Operating Expense</t>
  </si>
  <si>
    <t>8 · Development Expense</t>
  </si>
  <si>
    <t>80100 · Wages, Taxes, &amp; Benefits</t>
  </si>
  <si>
    <t>80200 · Supplies</t>
  </si>
  <si>
    <t>80206 · Development Consulting</t>
  </si>
  <si>
    <t>80201 · Donor Management Software</t>
  </si>
  <si>
    <t>80200 · Supplies - Other</t>
  </si>
  <si>
    <t>Total 80200 · Supplies</t>
  </si>
  <si>
    <t>80300 - Travel Expense</t>
  </si>
  <si>
    <t>Total 8 · Development Expense</t>
  </si>
  <si>
    <t>9 · Investment &amp; Other Expenses</t>
  </si>
  <si>
    <t>90150 · Depreciation</t>
  </si>
  <si>
    <t>90100 · Investment Management Fees</t>
  </si>
  <si>
    <t>Total 9 · Investment &amp; Other Expenses</t>
  </si>
  <si>
    <t>Total Expense</t>
  </si>
  <si>
    <t>Net Ordinary Income</t>
  </si>
  <si>
    <t>Cameron showed this a $0 for 2023, but my sheet showed $30K</t>
  </si>
  <si>
    <t xml:space="preserve">Note we only needed 25K due to cash flow </t>
  </si>
  <si>
    <t>Approved in Feb</t>
  </si>
  <si>
    <t>Cameron showed this a $0 for 2023, but my sheet showed $200</t>
  </si>
  <si>
    <t>Can we lower to 12,500?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</si>
</sst>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9"/>
      <color indexed="81"/>
      <name val="Tahoma"/>
      <charset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2" borderId="0" xfId="0" applyNumberFormat="1" applyFont="1" applyFill="1"/>
    <xf numFmtId="43" fontId="3" fillId="0" borderId="0" xfId="1" applyFont="1"/>
    <xf numFmtId="40" fontId="3" fillId="0" borderId="0" xfId="0" applyNumberFormat="1" applyFont="1"/>
    <xf numFmtId="0" fontId="3" fillId="0" borderId="0" xfId="0" applyFont="1"/>
    <xf numFmtId="43" fontId="3" fillId="0" borderId="0" xfId="1" applyFont="1" applyFill="1"/>
    <xf numFmtId="40" fontId="3" fillId="2" borderId="0" xfId="0" applyNumberFormat="1" applyFont="1" applyFill="1"/>
    <xf numFmtId="40" fontId="3" fillId="3" borderId="2" xfId="0" applyNumberFormat="1" applyFont="1" applyFill="1" applyBorder="1"/>
    <xf numFmtId="40" fontId="3" fillId="0" borderId="2" xfId="0" applyNumberFormat="1" applyFont="1" applyBorder="1"/>
    <xf numFmtId="40" fontId="3" fillId="3" borderId="0" xfId="0" applyNumberFormat="1" applyFont="1" applyFill="1"/>
    <xf numFmtId="40" fontId="3" fillId="4" borderId="0" xfId="0" applyNumberFormat="1" applyFont="1" applyFill="1"/>
    <xf numFmtId="40" fontId="2" fillId="0" borderId="3" xfId="0" applyNumberFormat="1" applyFont="1" applyBorder="1"/>
    <xf numFmtId="40" fontId="3" fillId="0" borderId="3" xfId="0" applyNumberFormat="1" applyFont="1" applyBorder="1"/>
    <xf numFmtId="40" fontId="2" fillId="2" borderId="0" xfId="0" applyNumberFormat="1" applyFont="1" applyFill="1"/>
    <xf numFmtId="40" fontId="3" fillId="4" borderId="2" xfId="0" applyNumberFormat="1" applyFont="1" applyFill="1" applyBorder="1"/>
    <xf numFmtId="40" fontId="3" fillId="0" borderId="4" xfId="0" applyNumberFormat="1" applyFont="1" applyBorder="1"/>
    <xf numFmtId="49" fontId="2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CB77-5116-480B-8FF4-DC22338C840A}">
  <dimension ref="A1:Q54"/>
  <sheetViews>
    <sheetView tabSelected="1" workbookViewId="0">
      <selection activeCell="O3" sqref="O3"/>
    </sheetView>
  </sheetViews>
  <sheetFormatPr defaultRowHeight="14.4" x14ac:dyDescent="0.55000000000000004"/>
  <cols>
    <col min="1" max="1" width="4.3125" customWidth="1"/>
    <col min="2" max="2" width="7.05078125" customWidth="1"/>
    <col min="3" max="3" width="6.9453125" customWidth="1"/>
    <col min="4" max="4" width="6.62890625" customWidth="1"/>
    <col min="5" max="5" width="28.3671875" bestFit="1" customWidth="1"/>
    <col min="6" max="6" width="9.15625" bestFit="1" customWidth="1"/>
    <col min="7" max="7" width="8.68359375" bestFit="1" customWidth="1"/>
    <col min="8" max="8" width="10.15625" bestFit="1" customWidth="1"/>
    <col min="9" max="9" width="2.578125" customWidth="1"/>
    <col min="10" max="10" width="9.15625" bestFit="1" customWidth="1"/>
    <col min="11" max="17" width="8.83984375" style="20"/>
  </cols>
  <sheetData>
    <row r="1" spans="1:11" ht="14.7" thickBot="1" x14ac:dyDescent="0.6">
      <c r="E1" s="1"/>
    </row>
    <row r="2" spans="1:11" ht="15" thickTop="1" thickBot="1" x14ac:dyDescent="0.6">
      <c r="A2" s="19" t="s">
        <v>4</v>
      </c>
      <c r="B2" s="19"/>
      <c r="C2" s="19"/>
      <c r="D2" s="19"/>
      <c r="E2" s="19"/>
      <c r="F2" s="2" t="s">
        <v>0</v>
      </c>
      <c r="G2" s="2" t="s">
        <v>1</v>
      </c>
      <c r="H2" s="2" t="s">
        <v>2</v>
      </c>
      <c r="I2" s="2"/>
      <c r="J2" s="2" t="s">
        <v>3</v>
      </c>
    </row>
    <row r="3" spans="1:11" ht="14.7" thickTop="1" x14ac:dyDescent="0.55000000000000004">
      <c r="A3" s="19"/>
      <c r="B3" s="19" t="s">
        <v>5</v>
      </c>
      <c r="C3" s="19"/>
      <c r="D3" s="19"/>
      <c r="E3" s="19"/>
      <c r="F3" s="3"/>
      <c r="G3" s="3"/>
      <c r="H3" s="3"/>
      <c r="I3" s="4"/>
      <c r="J3" s="3"/>
    </row>
    <row r="4" spans="1:11" x14ac:dyDescent="0.55000000000000004">
      <c r="A4" s="19"/>
      <c r="B4" s="19"/>
      <c r="C4" s="19" t="s">
        <v>6</v>
      </c>
      <c r="D4" s="19"/>
      <c r="E4" s="19"/>
      <c r="F4" s="3"/>
      <c r="G4" s="3"/>
      <c r="H4" s="3"/>
      <c r="I4" s="4"/>
      <c r="J4" s="3"/>
    </row>
    <row r="5" spans="1:11" x14ac:dyDescent="0.55000000000000004">
      <c r="A5" s="19"/>
      <c r="B5" s="19"/>
      <c r="C5" s="19"/>
      <c r="D5" s="19" t="s">
        <v>7</v>
      </c>
      <c r="E5" s="19"/>
      <c r="F5" s="3"/>
      <c r="G5" s="5">
        <v>14750</v>
      </c>
      <c r="H5" s="6">
        <f>G5-F5</f>
        <v>14750</v>
      </c>
      <c r="I5" s="4"/>
      <c r="J5" s="5">
        <v>14750</v>
      </c>
    </row>
    <row r="6" spans="1:11" x14ac:dyDescent="0.55000000000000004">
      <c r="A6" s="19"/>
      <c r="B6" s="19"/>
      <c r="C6" s="19"/>
      <c r="D6" s="19" t="s">
        <v>8</v>
      </c>
      <c r="E6" s="19"/>
      <c r="F6" s="3"/>
      <c r="G6" s="3"/>
      <c r="H6" s="3"/>
      <c r="I6" s="4"/>
      <c r="J6" s="3"/>
    </row>
    <row r="7" spans="1:11" x14ac:dyDescent="0.55000000000000004">
      <c r="A7" s="19"/>
      <c r="B7" s="19"/>
      <c r="C7" s="19"/>
      <c r="D7" s="19"/>
      <c r="E7" s="19" t="s">
        <v>9</v>
      </c>
      <c r="F7" s="7">
        <v>0</v>
      </c>
      <c r="G7" s="5">
        <v>800</v>
      </c>
      <c r="H7" s="8">
        <f>G7-F7</f>
        <v>800</v>
      </c>
      <c r="I7" s="4"/>
      <c r="J7" s="3"/>
    </row>
    <row r="8" spans="1:11" x14ac:dyDescent="0.55000000000000004">
      <c r="A8" s="19"/>
      <c r="B8" s="19"/>
      <c r="C8" s="19"/>
      <c r="D8" s="19"/>
      <c r="E8" s="19" t="s">
        <v>10</v>
      </c>
      <c r="F8" s="6">
        <v>50000</v>
      </c>
      <c r="G8" s="6">
        <v>40000</v>
      </c>
      <c r="H8" s="6">
        <f>G8-F8</f>
        <v>-10000</v>
      </c>
      <c r="I8" s="9"/>
      <c r="J8" s="6">
        <v>50000</v>
      </c>
    </row>
    <row r="9" spans="1:11" x14ac:dyDescent="0.55000000000000004">
      <c r="A9" s="19"/>
      <c r="B9" s="19"/>
      <c r="C9" s="19"/>
      <c r="D9" s="19"/>
      <c r="E9" s="19" t="s">
        <v>11</v>
      </c>
      <c r="F9" s="6">
        <v>200000</v>
      </c>
      <c r="G9" s="6">
        <v>0</v>
      </c>
      <c r="H9" s="6">
        <f t="shared" ref="H9:H51" si="0">G9-F9</f>
        <v>-200000</v>
      </c>
      <c r="I9" s="9"/>
      <c r="J9" s="6">
        <v>200000</v>
      </c>
    </row>
    <row r="10" spans="1:11" x14ac:dyDescent="0.55000000000000004">
      <c r="A10" s="19"/>
      <c r="B10" s="19"/>
      <c r="C10" s="19"/>
      <c r="D10" s="19"/>
      <c r="E10" s="19" t="s">
        <v>12</v>
      </c>
      <c r="F10" s="6">
        <v>15000</v>
      </c>
      <c r="G10" s="6">
        <v>0</v>
      </c>
      <c r="H10" s="6">
        <f t="shared" si="0"/>
        <v>-15000</v>
      </c>
      <c r="I10" s="9"/>
      <c r="J10" s="6">
        <v>15000</v>
      </c>
    </row>
    <row r="11" spans="1:11" ht="14.7" thickBot="1" x14ac:dyDescent="0.6">
      <c r="A11" s="19"/>
      <c r="B11" s="19"/>
      <c r="C11" s="19"/>
      <c r="D11" s="19"/>
      <c r="E11" s="19" t="s">
        <v>13</v>
      </c>
      <c r="F11" s="10">
        <v>30000</v>
      </c>
      <c r="G11" s="11">
        <v>65288.2</v>
      </c>
      <c r="H11" s="11">
        <f t="shared" si="0"/>
        <v>35288.199999999997</v>
      </c>
      <c r="I11" s="9"/>
      <c r="J11" s="11">
        <v>30000</v>
      </c>
      <c r="K11" s="20" t="s">
        <v>56</v>
      </c>
    </row>
    <row r="12" spans="1:11" x14ac:dyDescent="0.55000000000000004">
      <c r="A12" s="19"/>
      <c r="B12" s="19"/>
      <c r="C12" s="19"/>
      <c r="D12" s="19" t="s">
        <v>14</v>
      </c>
      <c r="E12" s="19"/>
      <c r="F12" s="6">
        <f>ROUND(SUM(F6:F11),5)</f>
        <v>295000</v>
      </c>
      <c r="G12" s="6">
        <f>SUM(G5:G11)</f>
        <v>120838.2</v>
      </c>
      <c r="H12" s="6">
        <f>SUM(H5:H11)</f>
        <v>-174161.8</v>
      </c>
      <c r="I12" s="9"/>
      <c r="J12" s="6">
        <f>ROUND(SUM(J5:J11),5)</f>
        <v>309750</v>
      </c>
    </row>
    <row r="13" spans="1:11" x14ac:dyDescent="0.55000000000000004">
      <c r="A13" s="19"/>
      <c r="B13" s="19"/>
      <c r="C13" s="19"/>
      <c r="D13" s="19" t="s">
        <v>15</v>
      </c>
      <c r="E13" s="19"/>
      <c r="F13" s="6">
        <v>63366</v>
      </c>
      <c r="G13" s="6">
        <v>63365.88</v>
      </c>
      <c r="H13" s="6">
        <f t="shared" si="0"/>
        <v>-0.12000000000261934</v>
      </c>
      <c r="I13" s="9"/>
      <c r="J13" s="6">
        <v>63366</v>
      </c>
    </row>
    <row r="14" spans="1:11" x14ac:dyDescent="0.55000000000000004">
      <c r="A14" s="19"/>
      <c r="B14" s="19"/>
      <c r="C14" s="19"/>
      <c r="D14" s="19" t="s">
        <v>16</v>
      </c>
      <c r="E14" s="19"/>
      <c r="F14" s="6">
        <v>212538</v>
      </c>
      <c r="G14" s="12">
        <v>25000</v>
      </c>
      <c r="H14" s="6">
        <f t="shared" si="0"/>
        <v>-187538</v>
      </c>
      <c r="I14" s="9"/>
      <c r="J14" s="13">
        <v>244308</v>
      </c>
      <c r="K14" s="20" t="s">
        <v>57</v>
      </c>
    </row>
    <row r="15" spans="1:11" ht="14.7" thickBot="1" x14ac:dyDescent="0.6">
      <c r="A15" s="19"/>
      <c r="B15" s="19"/>
      <c r="C15" s="19"/>
      <c r="D15" s="19" t="s">
        <v>17</v>
      </c>
      <c r="E15" s="19"/>
      <c r="F15" s="11">
        <v>0</v>
      </c>
      <c r="G15" s="11">
        <v>11572.67</v>
      </c>
      <c r="H15" s="11">
        <f t="shared" si="0"/>
        <v>11572.67</v>
      </c>
      <c r="I15" s="9"/>
      <c r="J15" s="11">
        <v>0</v>
      </c>
    </row>
    <row r="16" spans="1:11" ht="14.7" thickBot="1" x14ac:dyDescent="0.6">
      <c r="A16" s="19"/>
      <c r="B16" s="19"/>
      <c r="C16" s="19" t="s">
        <v>18</v>
      </c>
      <c r="D16" s="19"/>
      <c r="E16" s="19"/>
      <c r="F16" s="14">
        <f>SUM(F12:F15)</f>
        <v>570904</v>
      </c>
      <c r="G16" s="14">
        <f>SUM(G12:G15)</f>
        <v>220776.75</v>
      </c>
      <c r="H16" s="15">
        <f>SUM(H12:H15)</f>
        <v>-350127.25</v>
      </c>
      <c r="I16" s="16"/>
      <c r="J16" s="14">
        <f>SUM(J12:J15)</f>
        <v>617424</v>
      </c>
    </row>
    <row r="17" spans="1:11" x14ac:dyDescent="0.55000000000000004">
      <c r="A17" s="19"/>
      <c r="B17" s="19" t="s">
        <v>19</v>
      </c>
      <c r="C17" s="19"/>
      <c r="D17" s="19"/>
      <c r="E17" s="19"/>
      <c r="F17" s="6">
        <f>ROUND(F4+F16,5)</f>
        <v>570904</v>
      </c>
      <c r="G17" s="6">
        <f>G16</f>
        <v>220776.75</v>
      </c>
      <c r="H17" s="6">
        <f>H16</f>
        <v>-350127.25</v>
      </c>
      <c r="I17" s="9"/>
      <c r="J17" s="6">
        <f>ROUND(J4+J16,5)</f>
        <v>617424</v>
      </c>
    </row>
    <row r="18" spans="1:11" x14ac:dyDescent="0.55000000000000004">
      <c r="A18" s="19"/>
      <c r="B18" s="19" t="s">
        <v>20</v>
      </c>
      <c r="C18" s="19"/>
      <c r="D18" s="19"/>
      <c r="E18" s="19"/>
      <c r="F18" s="6"/>
      <c r="G18" s="6"/>
      <c r="H18" s="6">
        <f t="shared" si="0"/>
        <v>0</v>
      </c>
      <c r="I18" s="9"/>
      <c r="J18" s="6"/>
    </row>
    <row r="19" spans="1:11" x14ac:dyDescent="0.55000000000000004">
      <c r="A19" s="19"/>
      <c r="B19" s="19"/>
      <c r="C19" s="19" t="s">
        <v>21</v>
      </c>
      <c r="D19" s="19"/>
      <c r="E19" s="19"/>
      <c r="F19" s="6"/>
      <c r="G19" s="6"/>
      <c r="H19" s="6">
        <f t="shared" si="0"/>
        <v>0</v>
      </c>
      <c r="I19" s="9"/>
      <c r="J19" s="6"/>
    </row>
    <row r="20" spans="1:11" x14ac:dyDescent="0.55000000000000004">
      <c r="A20" s="19"/>
      <c r="B20" s="19"/>
      <c r="C20" s="19"/>
      <c r="D20" s="19" t="s">
        <v>22</v>
      </c>
      <c r="E20" s="19"/>
      <c r="F20" s="6">
        <v>42500</v>
      </c>
      <c r="G20" s="6">
        <v>35750</v>
      </c>
      <c r="H20" s="6">
        <f t="shared" si="0"/>
        <v>-6750</v>
      </c>
      <c r="I20" s="9"/>
      <c r="J20" s="13">
        <v>42500</v>
      </c>
      <c r="K20" s="20" t="s">
        <v>58</v>
      </c>
    </row>
    <row r="21" spans="1:11" x14ac:dyDescent="0.55000000000000004">
      <c r="A21" s="19"/>
      <c r="B21" s="19"/>
      <c r="C21" s="19"/>
      <c r="D21" s="19" t="s">
        <v>23</v>
      </c>
      <c r="E21" s="19"/>
      <c r="F21" s="6"/>
      <c r="G21" s="6"/>
      <c r="H21" s="6">
        <f t="shared" si="0"/>
        <v>0</v>
      </c>
      <c r="I21" s="9"/>
      <c r="J21" s="6"/>
    </row>
    <row r="22" spans="1:11" x14ac:dyDescent="0.55000000000000004">
      <c r="A22" s="19"/>
      <c r="B22" s="19"/>
      <c r="C22" s="19"/>
      <c r="D22" s="19"/>
      <c r="E22" s="19" t="s">
        <v>24</v>
      </c>
      <c r="F22" s="6"/>
      <c r="G22" s="6"/>
      <c r="H22" s="6">
        <f t="shared" si="0"/>
        <v>0</v>
      </c>
      <c r="I22" s="9"/>
      <c r="J22" s="6"/>
    </row>
    <row r="23" spans="1:11" ht="14.7" thickBot="1" x14ac:dyDescent="0.6">
      <c r="A23" s="19"/>
      <c r="B23" s="19"/>
      <c r="C23" s="19"/>
      <c r="D23" s="19"/>
      <c r="E23" s="19" t="s">
        <v>25</v>
      </c>
      <c r="F23" s="6">
        <v>180000</v>
      </c>
      <c r="G23" s="11">
        <v>180000</v>
      </c>
      <c r="H23" s="11">
        <f t="shared" si="0"/>
        <v>0</v>
      </c>
      <c r="I23" s="9"/>
      <c r="J23" s="13">
        <v>195000</v>
      </c>
      <c r="K23" s="20" t="s">
        <v>58</v>
      </c>
    </row>
    <row r="24" spans="1:11" ht="14.7" thickBot="1" x14ac:dyDescent="0.6">
      <c r="A24" s="19"/>
      <c r="B24" s="19"/>
      <c r="C24" s="19"/>
      <c r="D24" s="19" t="s">
        <v>26</v>
      </c>
      <c r="E24" s="19"/>
      <c r="F24" s="15">
        <f>ROUND(SUM(F21:F23),5)</f>
        <v>180000</v>
      </c>
      <c r="G24" s="15">
        <v>180000</v>
      </c>
      <c r="H24" s="11">
        <f t="shared" si="0"/>
        <v>0</v>
      </c>
      <c r="I24" s="9"/>
      <c r="J24" s="15">
        <f>ROUND(SUM(J21:J23),5)</f>
        <v>195000</v>
      </c>
    </row>
    <row r="25" spans="1:11" x14ac:dyDescent="0.55000000000000004">
      <c r="A25" s="19"/>
      <c r="B25" s="19"/>
      <c r="C25" s="19" t="s">
        <v>27</v>
      </c>
      <c r="D25" s="19"/>
      <c r="E25" s="19"/>
      <c r="F25" s="6">
        <f>ROUND(SUM(F19:F20)+F24,5)</f>
        <v>222500</v>
      </c>
      <c r="G25" s="6">
        <f>G24+G20</f>
        <v>215750</v>
      </c>
      <c r="H25" s="6">
        <f>H24+H20</f>
        <v>-6750</v>
      </c>
      <c r="I25" s="9"/>
      <c r="J25" s="6">
        <f>ROUND(SUM(J19:J20)+J24,5)</f>
        <v>237500</v>
      </c>
    </row>
    <row r="26" spans="1:11" x14ac:dyDescent="0.55000000000000004">
      <c r="A26" s="19"/>
      <c r="B26" s="19"/>
      <c r="C26" s="19" t="s">
        <v>28</v>
      </c>
      <c r="D26" s="19"/>
      <c r="E26" s="19"/>
      <c r="F26" s="6"/>
      <c r="G26" s="6"/>
      <c r="H26" s="6">
        <f t="shared" si="0"/>
        <v>0</v>
      </c>
      <c r="I26" s="9"/>
      <c r="J26" s="6"/>
    </row>
    <row r="27" spans="1:11" x14ac:dyDescent="0.55000000000000004">
      <c r="A27" s="19"/>
      <c r="B27" s="19"/>
      <c r="C27" s="19"/>
      <c r="D27" s="19" t="s">
        <v>29</v>
      </c>
      <c r="E27" s="19"/>
      <c r="F27" s="12">
        <v>200</v>
      </c>
      <c r="G27" s="6">
        <v>0</v>
      </c>
      <c r="H27" s="6">
        <f t="shared" si="0"/>
        <v>-200</v>
      </c>
      <c r="I27" s="9"/>
      <c r="J27" s="6">
        <v>200</v>
      </c>
      <c r="K27" s="20" t="s">
        <v>59</v>
      </c>
    </row>
    <row r="28" spans="1:11" x14ac:dyDescent="0.55000000000000004">
      <c r="A28" s="19"/>
      <c r="B28" s="19"/>
      <c r="C28" s="19"/>
      <c r="D28" s="19" t="s">
        <v>30</v>
      </c>
      <c r="E28" s="19"/>
      <c r="F28" s="6">
        <v>500</v>
      </c>
      <c r="G28" s="6">
        <v>223</v>
      </c>
      <c r="H28" s="6">
        <f t="shared" si="0"/>
        <v>-277</v>
      </c>
      <c r="I28" s="9"/>
      <c r="J28" s="6">
        <v>500</v>
      </c>
    </row>
    <row r="29" spans="1:11" x14ac:dyDescent="0.55000000000000004">
      <c r="A29" s="19"/>
      <c r="B29" s="19"/>
      <c r="C29" s="19"/>
      <c r="D29" s="19" t="s">
        <v>31</v>
      </c>
      <c r="E29" s="19"/>
      <c r="F29" s="6">
        <v>8500</v>
      </c>
      <c r="G29" s="6">
        <v>9416</v>
      </c>
      <c r="H29" s="6">
        <f t="shared" si="0"/>
        <v>916</v>
      </c>
      <c r="I29" s="9"/>
      <c r="J29" s="13">
        <v>10300</v>
      </c>
    </row>
    <row r="30" spans="1:11" x14ac:dyDescent="0.55000000000000004">
      <c r="A30" s="19"/>
      <c r="B30" s="19"/>
      <c r="C30" s="19"/>
      <c r="D30" s="19" t="s">
        <v>32</v>
      </c>
      <c r="E30" s="19"/>
      <c r="F30" s="6">
        <v>2000</v>
      </c>
      <c r="G30" s="6">
        <v>1519.93</v>
      </c>
      <c r="H30" s="6">
        <f t="shared" si="0"/>
        <v>-480.06999999999994</v>
      </c>
      <c r="I30" s="9"/>
      <c r="J30" s="6">
        <v>2000</v>
      </c>
    </row>
    <row r="31" spans="1:11" x14ac:dyDescent="0.55000000000000004">
      <c r="A31" s="19"/>
      <c r="B31" s="19"/>
      <c r="C31" s="19"/>
      <c r="D31" s="19" t="s">
        <v>33</v>
      </c>
      <c r="E31" s="19"/>
      <c r="F31" s="6">
        <v>0</v>
      </c>
      <c r="G31" s="6">
        <v>238.73</v>
      </c>
      <c r="H31" s="6">
        <f t="shared" si="0"/>
        <v>238.73</v>
      </c>
      <c r="I31" s="9"/>
      <c r="J31" s="6">
        <v>0</v>
      </c>
    </row>
    <row r="32" spans="1:11" x14ac:dyDescent="0.55000000000000004">
      <c r="A32" s="19"/>
      <c r="B32" s="19"/>
      <c r="C32" s="19"/>
      <c r="D32" s="19" t="s">
        <v>34</v>
      </c>
      <c r="E32" s="19"/>
      <c r="F32" s="6">
        <v>1500</v>
      </c>
      <c r="G32" s="6">
        <v>0</v>
      </c>
      <c r="H32" s="6">
        <f t="shared" si="0"/>
        <v>-1500</v>
      </c>
      <c r="I32" s="9"/>
      <c r="J32" s="6">
        <v>1500</v>
      </c>
    </row>
    <row r="33" spans="1:11" x14ac:dyDescent="0.55000000000000004">
      <c r="A33" s="19"/>
      <c r="B33" s="19"/>
      <c r="C33" s="19"/>
      <c r="D33" s="19" t="s">
        <v>35</v>
      </c>
      <c r="E33" s="19"/>
      <c r="F33" s="6">
        <v>75000</v>
      </c>
      <c r="G33" s="6">
        <v>75000</v>
      </c>
      <c r="H33" s="6">
        <f t="shared" si="0"/>
        <v>0</v>
      </c>
      <c r="I33" s="9"/>
      <c r="J33" s="6">
        <v>75000</v>
      </c>
    </row>
    <row r="34" spans="1:11" x14ac:dyDescent="0.55000000000000004">
      <c r="A34" s="19"/>
      <c r="B34" s="19"/>
      <c r="C34" s="19"/>
      <c r="D34" s="19" t="s">
        <v>36</v>
      </c>
      <c r="E34" s="19"/>
      <c r="F34" s="6">
        <v>1000</v>
      </c>
      <c r="G34" s="6">
        <v>2147.4299999999998</v>
      </c>
      <c r="H34" s="6">
        <f t="shared" si="0"/>
        <v>1147.4299999999998</v>
      </c>
      <c r="I34" s="9"/>
      <c r="J34" s="6">
        <v>1000</v>
      </c>
    </row>
    <row r="35" spans="1:11" x14ac:dyDescent="0.55000000000000004">
      <c r="A35" s="19"/>
      <c r="B35" s="19"/>
      <c r="C35" s="19"/>
      <c r="D35" s="19" t="s">
        <v>37</v>
      </c>
      <c r="E35" s="19"/>
      <c r="F35" s="6">
        <v>250</v>
      </c>
      <c r="G35" s="6">
        <v>0</v>
      </c>
      <c r="H35" s="6">
        <f t="shared" si="0"/>
        <v>-250</v>
      </c>
      <c r="I35" s="9"/>
      <c r="J35" s="6">
        <v>250</v>
      </c>
    </row>
    <row r="36" spans="1:11" x14ac:dyDescent="0.55000000000000004">
      <c r="A36" s="19"/>
      <c r="B36" s="19"/>
      <c r="C36" s="19"/>
      <c r="D36" s="19" t="s">
        <v>38</v>
      </c>
      <c r="E36" s="19"/>
      <c r="F36" s="6">
        <v>1500</v>
      </c>
      <c r="G36" s="6">
        <v>20052</v>
      </c>
      <c r="H36" s="6">
        <f t="shared" si="0"/>
        <v>18552</v>
      </c>
      <c r="I36" s="9"/>
      <c r="J36" s="6">
        <v>1500</v>
      </c>
    </row>
    <row r="37" spans="1:11" ht="14.7" thickBot="1" x14ac:dyDescent="0.6">
      <c r="A37" s="19"/>
      <c r="B37" s="19"/>
      <c r="C37" s="19"/>
      <c r="D37" s="19" t="s">
        <v>39</v>
      </c>
      <c r="E37" s="19"/>
      <c r="F37" s="11">
        <v>16500</v>
      </c>
      <c r="G37" s="11">
        <v>22318.799999999999</v>
      </c>
      <c r="H37" s="11">
        <f t="shared" si="0"/>
        <v>5818.7999999999993</v>
      </c>
      <c r="I37" s="9"/>
      <c r="J37" s="17">
        <v>23226</v>
      </c>
    </row>
    <row r="38" spans="1:11" x14ac:dyDescent="0.55000000000000004">
      <c r="A38" s="19"/>
      <c r="B38" s="19"/>
      <c r="C38" s="19" t="s">
        <v>40</v>
      </c>
      <c r="D38" s="19"/>
      <c r="E38" s="19"/>
      <c r="F38" s="6">
        <f>ROUND(SUM(F26:F37),5)</f>
        <v>106950</v>
      </c>
      <c r="G38" s="6">
        <f>SUM(G27:G37)</f>
        <v>130915.89</v>
      </c>
      <c r="H38" s="6">
        <f>SUM(H27:H37)</f>
        <v>23965.89</v>
      </c>
      <c r="I38" s="9"/>
      <c r="J38" s="6">
        <f>ROUND(SUM(J26:J37),5)</f>
        <v>115476</v>
      </c>
    </row>
    <row r="39" spans="1:11" x14ac:dyDescent="0.55000000000000004">
      <c r="A39" s="19"/>
      <c r="B39" s="19"/>
      <c r="C39" s="19" t="s">
        <v>41</v>
      </c>
      <c r="D39" s="19"/>
      <c r="E39" s="19"/>
      <c r="F39" s="6"/>
      <c r="G39" s="6"/>
      <c r="H39" s="6">
        <f t="shared" si="0"/>
        <v>0</v>
      </c>
      <c r="I39" s="9"/>
      <c r="J39" s="6"/>
    </row>
    <row r="40" spans="1:11" x14ac:dyDescent="0.55000000000000004">
      <c r="A40" s="19"/>
      <c r="B40" s="19"/>
      <c r="C40" s="19"/>
      <c r="D40" s="19" t="s">
        <v>42</v>
      </c>
      <c r="E40" s="19"/>
      <c r="F40" s="6"/>
      <c r="G40" s="6"/>
      <c r="H40" s="6">
        <f t="shared" si="0"/>
        <v>0</v>
      </c>
      <c r="I40" s="9"/>
      <c r="J40" s="6"/>
    </row>
    <row r="41" spans="1:11" x14ac:dyDescent="0.55000000000000004">
      <c r="A41" s="19"/>
      <c r="B41" s="19"/>
      <c r="C41" s="19"/>
      <c r="D41" s="19" t="s">
        <v>43</v>
      </c>
      <c r="E41" s="19"/>
      <c r="F41" s="6"/>
      <c r="G41" s="6"/>
      <c r="H41" s="6">
        <f t="shared" si="0"/>
        <v>0</v>
      </c>
      <c r="I41" s="9"/>
      <c r="J41" s="6"/>
    </row>
    <row r="42" spans="1:11" x14ac:dyDescent="0.55000000000000004">
      <c r="A42" s="19"/>
      <c r="B42" s="19"/>
      <c r="C42" s="19"/>
      <c r="D42" s="19"/>
      <c r="E42" s="19" t="s">
        <v>44</v>
      </c>
      <c r="F42" s="6">
        <v>100000</v>
      </c>
      <c r="G42" s="6">
        <v>87000</v>
      </c>
      <c r="H42" s="6">
        <f t="shared" si="0"/>
        <v>-13000</v>
      </c>
      <c r="I42" s="9"/>
      <c r="J42" s="6">
        <v>100000</v>
      </c>
    </row>
    <row r="43" spans="1:11" x14ac:dyDescent="0.55000000000000004">
      <c r="A43" s="19"/>
      <c r="B43" s="19"/>
      <c r="C43" s="19"/>
      <c r="D43" s="19"/>
      <c r="E43" s="19" t="s">
        <v>45</v>
      </c>
      <c r="F43" s="6">
        <v>21000</v>
      </c>
      <c r="G43" s="6">
        <v>11187.96</v>
      </c>
      <c r="H43" s="6">
        <f t="shared" si="0"/>
        <v>-9812.0400000000009</v>
      </c>
      <c r="I43" s="9"/>
      <c r="J43" s="12">
        <v>21000</v>
      </c>
      <c r="K43" s="20" t="s">
        <v>60</v>
      </c>
    </row>
    <row r="44" spans="1:11" ht="14.7" thickBot="1" x14ac:dyDescent="0.6">
      <c r="A44" s="19"/>
      <c r="B44" s="19"/>
      <c r="C44" s="19"/>
      <c r="D44" s="19"/>
      <c r="E44" s="19" t="s">
        <v>46</v>
      </c>
      <c r="F44" s="6">
        <v>5000</v>
      </c>
      <c r="G44" s="11">
        <v>0</v>
      </c>
      <c r="H44" s="11">
        <f t="shared" si="0"/>
        <v>-5000</v>
      </c>
      <c r="I44" s="9"/>
      <c r="J44" s="6">
        <v>2500</v>
      </c>
    </row>
    <row r="45" spans="1:11" ht="14.7" thickBot="1" x14ac:dyDescent="0.6">
      <c r="A45" s="19"/>
      <c r="B45" s="19"/>
      <c r="C45" s="19"/>
      <c r="D45" s="19" t="s">
        <v>47</v>
      </c>
      <c r="E45" s="19"/>
      <c r="F45" s="15">
        <f>ROUND(SUM(F41:F44),5)</f>
        <v>126000</v>
      </c>
      <c r="G45" s="11">
        <f>SUM(G42:G44)</f>
        <v>98187.959999999992</v>
      </c>
      <c r="H45" s="11">
        <f>SUM(H42:H44)</f>
        <v>-27812.04</v>
      </c>
      <c r="I45" s="9"/>
      <c r="J45" s="15">
        <f>ROUND(SUM(J41:J44),5)</f>
        <v>123500</v>
      </c>
    </row>
    <row r="46" spans="1:11" ht="14.7" thickBot="1" x14ac:dyDescent="0.6">
      <c r="A46" s="19"/>
      <c r="B46" s="19"/>
      <c r="C46" s="19"/>
      <c r="D46" s="19" t="s">
        <v>48</v>
      </c>
      <c r="E46" s="19"/>
      <c r="F46" s="15">
        <v>0</v>
      </c>
      <c r="G46" s="15">
        <v>1367.91</v>
      </c>
      <c r="H46" s="15">
        <f>G46-F46</f>
        <v>1367.91</v>
      </c>
      <c r="I46" s="9"/>
      <c r="J46" s="15"/>
    </row>
    <row r="47" spans="1:11" ht="14.7" thickBot="1" x14ac:dyDescent="0.6">
      <c r="A47" s="19"/>
      <c r="B47" s="19"/>
      <c r="C47" s="19" t="s">
        <v>49</v>
      </c>
      <c r="D47" s="19"/>
      <c r="E47" s="19"/>
      <c r="F47" s="11">
        <f>ROUND(SUM(F39:F40)+F45,5)</f>
        <v>126000</v>
      </c>
      <c r="G47" s="11">
        <f>G45+G46</f>
        <v>99555.87</v>
      </c>
      <c r="H47" s="11">
        <f t="shared" si="0"/>
        <v>-26444.130000000005</v>
      </c>
      <c r="I47" s="9"/>
      <c r="J47" s="11">
        <f>ROUND(SUM(J39:J40)+J45,5)</f>
        <v>123500</v>
      </c>
    </row>
    <row r="48" spans="1:11" x14ac:dyDescent="0.55000000000000004">
      <c r="A48" s="19"/>
      <c r="B48" s="19"/>
      <c r="C48" s="19" t="s">
        <v>50</v>
      </c>
      <c r="D48" s="19"/>
      <c r="E48" s="19"/>
      <c r="F48" s="6"/>
      <c r="G48" s="6"/>
      <c r="H48" s="6">
        <f t="shared" si="0"/>
        <v>0</v>
      </c>
      <c r="I48" s="9"/>
      <c r="J48" s="6"/>
    </row>
    <row r="49" spans="1:10" x14ac:dyDescent="0.55000000000000004">
      <c r="A49" s="19"/>
      <c r="B49" s="19"/>
      <c r="C49" s="19"/>
      <c r="D49" s="19" t="s">
        <v>51</v>
      </c>
      <c r="E49" s="19"/>
      <c r="F49" s="6">
        <v>63677</v>
      </c>
      <c r="G49" s="6">
        <v>61546.44</v>
      </c>
      <c r="H49" s="6">
        <f t="shared" si="0"/>
        <v>-2130.5599999999977</v>
      </c>
      <c r="I49" s="9"/>
      <c r="J49" s="13">
        <v>61500.5</v>
      </c>
    </row>
    <row r="50" spans="1:10" ht="14.7" thickBot="1" x14ac:dyDescent="0.6">
      <c r="A50" s="19"/>
      <c r="B50" s="19"/>
      <c r="C50" s="19"/>
      <c r="D50" s="19" t="s">
        <v>52</v>
      </c>
      <c r="E50" s="19"/>
      <c r="F50" s="6">
        <v>26000</v>
      </c>
      <c r="G50" s="11">
        <v>26183</v>
      </c>
      <c r="H50" s="11">
        <f t="shared" si="0"/>
        <v>183</v>
      </c>
      <c r="I50" s="9"/>
      <c r="J50" s="6">
        <v>26000</v>
      </c>
    </row>
    <row r="51" spans="1:10" ht="14.7" thickBot="1" x14ac:dyDescent="0.6">
      <c r="A51" s="19"/>
      <c r="B51" s="19"/>
      <c r="C51" s="19" t="s">
        <v>53</v>
      </c>
      <c r="D51" s="19"/>
      <c r="E51" s="19"/>
      <c r="F51" s="18">
        <f>ROUND(SUM(F48:F50),5)</f>
        <v>89677</v>
      </c>
      <c r="G51" s="15">
        <f>SUM(G49:G50)</f>
        <v>87729.44</v>
      </c>
      <c r="H51" s="15">
        <f t="shared" si="0"/>
        <v>-1947.5599999999977</v>
      </c>
      <c r="I51" s="9"/>
      <c r="J51" s="18">
        <f>ROUND(SUM(J48:J50),5)</f>
        <v>87500.5</v>
      </c>
    </row>
    <row r="52" spans="1:10" ht="14.7" thickBot="1" x14ac:dyDescent="0.6">
      <c r="A52" s="19"/>
      <c r="B52" s="19" t="s">
        <v>54</v>
      </c>
      <c r="C52" s="19"/>
      <c r="D52" s="19"/>
      <c r="E52" s="19"/>
      <c r="F52" s="15">
        <f>ROUND(F18+F25+F38+F47+F51,5)</f>
        <v>545127</v>
      </c>
      <c r="G52" s="15">
        <f>G51+G47+G38+G25</f>
        <v>533951.19999999995</v>
      </c>
      <c r="H52" s="15">
        <f>H51+H47+H38+H25</f>
        <v>-11175.800000000003</v>
      </c>
      <c r="I52" s="9"/>
      <c r="J52" s="15">
        <f>ROUND(J18+J25+J38+J47+J51,5)</f>
        <v>563976.5</v>
      </c>
    </row>
    <row r="53" spans="1:10" x14ac:dyDescent="0.55000000000000004">
      <c r="A53" s="19" t="s">
        <v>55</v>
      </c>
      <c r="B53" s="19"/>
      <c r="C53" s="19"/>
      <c r="D53" s="19"/>
      <c r="E53" s="19"/>
      <c r="F53" s="6">
        <f>ROUND(F3+F17-F52,5)</f>
        <v>25777</v>
      </c>
      <c r="G53" s="6">
        <f>G17-G52</f>
        <v>-313174.44999999995</v>
      </c>
      <c r="H53" s="6"/>
      <c r="I53" s="9"/>
      <c r="J53" s="6">
        <f>ROUND(J3+J17-J52,5)</f>
        <v>53447.5</v>
      </c>
    </row>
    <row r="54" spans="1:10" x14ac:dyDescent="0.55000000000000004">
      <c r="E54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McGee</dc:creator>
  <cp:lastModifiedBy>James McGee</cp:lastModifiedBy>
  <dcterms:created xsi:type="dcterms:W3CDTF">2024-03-14T19:40:55Z</dcterms:created>
  <dcterms:modified xsi:type="dcterms:W3CDTF">2024-03-14T19:50:12Z</dcterms:modified>
</cp:coreProperties>
</file>